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<sst xmlns="http://schemas.openxmlformats.org/spreadsheetml/2006/main" count="615" uniqueCount="173">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</sst>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</sheetNames>
    <sheetDataSet>
      <sheetData sheetId="21">
        <row r="6">
          <cell r="G6">
            <v>8901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9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6" sqref="B11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8" t="s">
        <v>171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86"/>
    </row>
    <row r="2" spans="2:25" s="1" customFormat="1" ht="15.75" customHeight="1">
      <c r="B2" s="279"/>
      <c r="C2" s="279"/>
      <c r="D2" s="279"/>
      <c r="E2" s="27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80"/>
      <c r="B3" s="282"/>
      <c r="C3" s="283" t="s">
        <v>0</v>
      </c>
      <c r="D3" s="284" t="s">
        <v>131</v>
      </c>
      <c r="E3" s="284" t="s">
        <v>162</v>
      </c>
      <c r="F3" s="25"/>
      <c r="G3" s="285" t="s">
        <v>26</v>
      </c>
      <c r="H3" s="286"/>
      <c r="I3" s="286"/>
      <c r="J3" s="286"/>
      <c r="K3" s="28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8" t="s">
        <v>168</v>
      </c>
      <c r="V3" s="291" t="s">
        <v>169</v>
      </c>
      <c r="W3" s="291"/>
      <c r="X3" s="291"/>
      <c r="Y3" s="194"/>
    </row>
    <row r="4" spans="1:24" ht="22.5" customHeight="1">
      <c r="A4" s="280"/>
      <c r="B4" s="282"/>
      <c r="C4" s="283"/>
      <c r="D4" s="284"/>
      <c r="E4" s="284"/>
      <c r="F4" s="292" t="s">
        <v>165</v>
      </c>
      <c r="G4" s="294" t="s">
        <v>31</v>
      </c>
      <c r="H4" s="296" t="s">
        <v>166</v>
      </c>
      <c r="I4" s="289" t="s">
        <v>167</v>
      </c>
      <c r="J4" s="296" t="s">
        <v>132</v>
      </c>
      <c r="K4" s="2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9"/>
      <c r="V4" s="298" t="s">
        <v>172</v>
      </c>
      <c r="W4" s="296" t="s">
        <v>44</v>
      </c>
      <c r="X4" s="300" t="s">
        <v>43</v>
      </c>
    </row>
    <row r="5" spans="1:24" ht="67.5" customHeight="1">
      <c r="A5" s="281"/>
      <c r="B5" s="282"/>
      <c r="C5" s="283"/>
      <c r="D5" s="284"/>
      <c r="E5" s="284"/>
      <c r="F5" s="293"/>
      <c r="G5" s="295"/>
      <c r="H5" s="297"/>
      <c r="I5" s="290"/>
      <c r="J5" s="297"/>
      <c r="K5" s="290"/>
      <c r="L5" s="301" t="s">
        <v>135</v>
      </c>
      <c r="M5" s="302"/>
      <c r="N5" s="303"/>
      <c r="O5" s="304" t="s">
        <v>153</v>
      </c>
      <c r="P5" s="305"/>
      <c r="Q5" s="306"/>
      <c r="R5" s="307" t="s">
        <v>170</v>
      </c>
      <c r="S5" s="307"/>
      <c r="T5" s="307"/>
      <c r="U5" s="290"/>
      <c r="V5" s="299"/>
      <c r="W5" s="297"/>
      <c r="X5" s="30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404082.79</v>
      </c>
      <c r="H8" s="103">
        <f>G8-F8</f>
        <v>-83805.55000000005</v>
      </c>
      <c r="I8" s="210">
        <f aca="true" t="shared" si="0" ref="I8:I15">G8/F8</f>
        <v>0.8282280121718013</v>
      </c>
      <c r="J8" s="104">
        <f aca="true" t="shared" si="1" ref="J8:J52">G8-E8</f>
        <v>-1176551.01</v>
      </c>
      <c r="K8" s="156">
        <f aca="true" t="shared" si="2" ref="K8:K14">G8/E8</f>
        <v>0.25564605160284437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3770.5299999999697</v>
      </c>
      <c r="T8" s="143">
        <f aca="true" t="shared" si="6" ref="T8:T20">G8/R8</f>
        <v>1.0094189720794462</v>
      </c>
      <c r="U8" s="103">
        <f>U9+U15+U18+U19+U23+U17</f>
        <v>126345.40100000001</v>
      </c>
      <c r="V8" s="103">
        <f>V9+V15+V18+V19+V23+V17</f>
        <v>36964.69</v>
      </c>
      <c r="W8" s="103">
        <f>V8-U8</f>
        <v>-89380.71100000001</v>
      </c>
      <c r="X8" s="143">
        <f aca="true" t="shared" si="7" ref="X8:X15">V8/U8</f>
        <v>0.2925685439076647</v>
      </c>
      <c r="Y8" s="199">
        <f aca="true" t="shared" si="8" ref="Y8:Y22">T8-Q8</f>
        <v>-0.17939743945168485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244623.7</v>
      </c>
      <c r="H9" s="102">
        <f>G9-F9</f>
        <v>-39092.44</v>
      </c>
      <c r="I9" s="208">
        <f t="shared" si="0"/>
        <v>0.8622128441476752</v>
      </c>
      <c r="J9" s="108">
        <f t="shared" si="1"/>
        <v>-711579.3</v>
      </c>
      <c r="K9" s="148">
        <f t="shared" si="2"/>
        <v>0.2558282080269566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21527.600000000006</v>
      </c>
      <c r="T9" s="144">
        <f t="shared" si="6"/>
        <v>1.0964947392625868</v>
      </c>
      <c r="U9" s="107">
        <f>F9-березень!F9</f>
        <v>74519.801</v>
      </c>
      <c r="V9" s="110">
        <f>G9-березень!G9</f>
        <v>25828.170000000013</v>
      </c>
      <c r="W9" s="111">
        <f>V9-U9</f>
        <v>-48691.630999999994</v>
      </c>
      <c r="X9" s="148">
        <f t="shared" si="7"/>
        <v>0.34659472587695195</v>
      </c>
      <c r="Y9" s="200">
        <f t="shared" si="8"/>
        <v>-0.13600865262457074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224290.85</v>
      </c>
      <c r="H10" s="71">
        <f aca="true" t="shared" si="9" ref="H10:H47">G10-F10</f>
        <v>-37887.850000000006</v>
      </c>
      <c r="I10" s="209">
        <f t="shared" si="0"/>
        <v>0.8554884511975992</v>
      </c>
      <c r="J10" s="72">
        <f t="shared" si="1"/>
        <v>-657512.15</v>
      </c>
      <c r="K10" s="75">
        <f t="shared" si="2"/>
        <v>0.2543548275521857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19924.99000000002</v>
      </c>
      <c r="T10" s="145">
        <f t="shared" si="6"/>
        <v>1.0974966660282692</v>
      </c>
      <c r="U10" s="73">
        <f>F10-березень!F10</f>
        <v>69300</v>
      </c>
      <c r="V10" s="98">
        <f>G10-березень!G10</f>
        <v>24455.959999999992</v>
      </c>
      <c r="W10" s="74">
        <f aca="true" t="shared" si="10" ref="W10:W52">V10-U10</f>
        <v>-44844.04000000001</v>
      </c>
      <c r="X10" s="75">
        <f t="shared" si="7"/>
        <v>0.3528998556998556</v>
      </c>
      <c r="Y10" s="198">
        <f t="shared" si="8"/>
        <v>-0.14465477859472164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12904.24</v>
      </c>
      <c r="H11" s="71">
        <f t="shared" si="9"/>
        <v>-1630.460000000001</v>
      </c>
      <c r="I11" s="209">
        <f t="shared" si="0"/>
        <v>0.8878229340818867</v>
      </c>
      <c r="J11" s="72">
        <f t="shared" si="1"/>
        <v>-36995.76</v>
      </c>
      <c r="K11" s="75">
        <f t="shared" si="2"/>
        <v>0.25860200400801603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475.09000000000015</v>
      </c>
      <c r="T11" s="145">
        <f t="shared" si="6"/>
        <v>1.038223852797657</v>
      </c>
      <c r="U11" s="73">
        <f>F11-березень!F11</f>
        <v>3780</v>
      </c>
      <c r="V11" s="98">
        <f>G11-березень!G11</f>
        <v>881.0499999999993</v>
      </c>
      <c r="W11" s="74">
        <f t="shared" si="10"/>
        <v>-2898.9500000000007</v>
      </c>
      <c r="X11" s="75">
        <f t="shared" si="7"/>
        <v>0.2330820105820104</v>
      </c>
      <c r="Y11" s="198">
        <f t="shared" si="8"/>
        <v>-0.13544062169583837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3561.66</v>
      </c>
      <c r="H12" s="71">
        <f t="shared" si="9"/>
        <v>417.25</v>
      </c>
      <c r="I12" s="209">
        <f t="shared" si="0"/>
        <v>1.1326957998479843</v>
      </c>
      <c r="J12" s="72">
        <f t="shared" si="1"/>
        <v>-8438.34</v>
      </c>
      <c r="K12" s="75">
        <f t="shared" si="2"/>
        <v>0.296805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952.0699999999997</v>
      </c>
      <c r="T12" s="145">
        <f t="shared" si="6"/>
        <v>1.364835089036975</v>
      </c>
      <c r="U12" s="73">
        <f>F12-березень!F12</f>
        <v>850.0009999999997</v>
      </c>
      <c r="V12" s="98">
        <f>G12-березень!G12</f>
        <v>282.50999999999976</v>
      </c>
      <c r="W12" s="74">
        <f t="shared" si="10"/>
        <v>-567.491</v>
      </c>
      <c r="X12" s="75">
        <f t="shared" si="7"/>
        <v>0.33236431486551177</v>
      </c>
      <c r="Y12" s="198">
        <f t="shared" si="8"/>
        <v>0.36418049415615705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3559.33</v>
      </c>
      <c r="H13" s="71">
        <f t="shared" si="9"/>
        <v>-54.36999999999989</v>
      </c>
      <c r="I13" s="209">
        <f t="shared" si="0"/>
        <v>0.9849544787890528</v>
      </c>
      <c r="J13" s="72">
        <f t="shared" si="1"/>
        <v>-8440.67</v>
      </c>
      <c r="K13" s="75">
        <f t="shared" si="2"/>
        <v>0.2966108333333333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350</v>
      </c>
      <c r="T13" s="145">
        <f t="shared" si="6"/>
        <v>1.109057030595171</v>
      </c>
      <c r="U13" s="73">
        <f>F13-березень!F13</f>
        <v>556.7999999999997</v>
      </c>
      <c r="V13" s="98">
        <f>G13-березень!G13</f>
        <v>208.6500000000001</v>
      </c>
      <c r="W13" s="74">
        <f t="shared" si="10"/>
        <v>-348.14999999999964</v>
      </c>
      <c r="X13" s="75">
        <f t="shared" si="7"/>
        <v>0.3747306034482762</v>
      </c>
      <c r="Y13" s="198">
        <f t="shared" si="8"/>
        <v>-0.08654196948553206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29285.56</v>
      </c>
      <c r="H19" s="102">
        <f t="shared" si="9"/>
        <v>-15704.439999999999</v>
      </c>
      <c r="I19" s="208">
        <f t="shared" si="12"/>
        <v>0.6509348744165371</v>
      </c>
      <c r="J19" s="108">
        <f t="shared" si="1"/>
        <v>-122442.44</v>
      </c>
      <c r="K19" s="108">
        <f t="shared" si="11"/>
        <v>19.301355056416746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-6819.200000000001</v>
      </c>
      <c r="T19" s="146">
        <f t="shared" si="6"/>
        <v>0.8111273970523554</v>
      </c>
      <c r="U19" s="107">
        <f>F19-березень!F19</f>
        <v>11375</v>
      </c>
      <c r="V19" s="110">
        <f>G19-березень!G19</f>
        <v>1679.9799999999996</v>
      </c>
      <c r="W19" s="111">
        <f t="shared" si="10"/>
        <v>-9695.02</v>
      </c>
      <c r="X19" s="148">
        <f t="shared" si="13"/>
        <v>0.1476905494505494</v>
      </c>
      <c r="Y19" s="197">
        <f t="shared" si="8"/>
        <v>-0.4330532164344352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12810.5</v>
      </c>
      <c r="H20" s="170">
        <f t="shared" si="9"/>
        <v>-4879.5</v>
      </c>
      <c r="I20" s="211">
        <f t="shared" si="12"/>
        <v>0.7241661955907293</v>
      </c>
      <c r="J20" s="171">
        <f t="shared" si="1"/>
        <v>-53897.5</v>
      </c>
      <c r="K20" s="171">
        <f t="shared" si="11"/>
        <v>19.203843616957485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-9169.080000000002</v>
      </c>
      <c r="T20" s="172">
        <f t="shared" si="6"/>
        <v>0.5828364327252841</v>
      </c>
      <c r="U20" s="136">
        <f>F20-березень!F20</f>
        <v>4475</v>
      </c>
      <c r="V20" s="124">
        <f>G20-березень!G20</f>
        <v>172.1299999999992</v>
      </c>
      <c r="W20" s="116">
        <f t="shared" si="10"/>
        <v>-4302.870000000001</v>
      </c>
      <c r="X20" s="180">
        <f t="shared" si="13"/>
        <v>0.03846480446927356</v>
      </c>
      <c r="Y20" s="197">
        <f t="shared" si="8"/>
        <v>-0.5154826162148499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3538.63</v>
      </c>
      <c r="H21" s="170">
        <f t="shared" si="9"/>
        <v>-1661.37</v>
      </c>
      <c r="I21" s="211">
        <f t="shared" si="12"/>
        <v>0.6805057692307692</v>
      </c>
      <c r="J21" s="171">
        <f t="shared" si="1"/>
        <v>-12157.369999999999</v>
      </c>
      <c r="K21" s="171">
        <f t="shared" si="11"/>
        <v>22.54478848114169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419.69000000000005</v>
      </c>
      <c r="T21" s="172"/>
      <c r="U21" s="136">
        <f>F21-березень!F21</f>
        <v>1300</v>
      </c>
      <c r="V21" s="124">
        <f>G21-березень!G21</f>
        <v>25.769999999999982</v>
      </c>
      <c r="W21" s="116">
        <f t="shared" si="10"/>
        <v>-1274.23</v>
      </c>
      <c r="X21" s="180">
        <f t="shared" si="13"/>
        <v>0.01982307692307691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12936.43</v>
      </c>
      <c r="H22" s="170">
        <f t="shared" si="9"/>
        <v>-9163.57</v>
      </c>
      <c r="I22" s="211">
        <f t="shared" si="12"/>
        <v>0.5853588235294118</v>
      </c>
      <c r="J22" s="171">
        <f t="shared" si="1"/>
        <v>-56387.57</v>
      </c>
      <c r="K22" s="171">
        <f t="shared" si="11"/>
        <v>18.660824534071896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1930.1900000000005</v>
      </c>
      <c r="T22" s="172"/>
      <c r="U22" s="136">
        <f>F22-березень!F22</f>
        <v>5600</v>
      </c>
      <c r="V22" s="124">
        <f>G22-березень!G22</f>
        <v>1482.08</v>
      </c>
      <c r="W22" s="116">
        <f t="shared" si="10"/>
        <v>-4117.92</v>
      </c>
      <c r="X22" s="180">
        <f t="shared" si="13"/>
        <v>0.26465714285714287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129641.67</v>
      </c>
      <c r="H23" s="102">
        <f t="shared" si="9"/>
        <v>-29355.530000000013</v>
      </c>
      <c r="I23" s="208">
        <f t="shared" si="12"/>
        <v>0.8153707738249478</v>
      </c>
      <c r="J23" s="108">
        <f t="shared" si="1"/>
        <v>-341925.52999999997</v>
      </c>
      <c r="K23" s="108">
        <f t="shared" si="11"/>
        <v>27.491663966450595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-11667.62000000001</v>
      </c>
      <c r="T23" s="147">
        <f aca="true" t="shared" si="14" ref="T23:T41">G23/R23</f>
        <v>0.917432038615437</v>
      </c>
      <c r="U23" s="107">
        <f>F23-березень!F23</f>
        <v>40445.600000000006</v>
      </c>
      <c r="V23" s="110">
        <f>G23-березень!G23</f>
        <v>9456.539999999994</v>
      </c>
      <c r="W23" s="111">
        <f t="shared" si="10"/>
        <v>-30989.060000000012</v>
      </c>
      <c r="X23" s="148">
        <f t="shared" si="13"/>
        <v>0.23380886919714364</v>
      </c>
      <c r="Y23" s="197">
        <f>T23-Q23</f>
        <v>-0.17743951514925838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53383.64</v>
      </c>
      <c r="H24" s="102">
        <f t="shared" si="9"/>
        <v>-16406.37000000001</v>
      </c>
      <c r="I24" s="208">
        <f t="shared" si="12"/>
        <v>0.7649180735179719</v>
      </c>
      <c r="J24" s="108">
        <f t="shared" si="1"/>
        <v>-163458.36</v>
      </c>
      <c r="K24" s="148">
        <f aca="true" t="shared" si="15" ref="K24:K41">G24/E24</f>
        <v>0.24618680882854796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-14293.36</v>
      </c>
      <c r="T24" s="147">
        <f t="shared" si="14"/>
        <v>0.7888003309839384</v>
      </c>
      <c r="U24" s="107">
        <f>F24-березень!F24</f>
        <v>19921.000000000015</v>
      </c>
      <c r="V24" s="110">
        <f>G24-березень!G24</f>
        <v>2316.6200000000026</v>
      </c>
      <c r="W24" s="111">
        <f t="shared" si="10"/>
        <v>-17604.380000000012</v>
      </c>
      <c r="X24" s="148">
        <f t="shared" si="13"/>
        <v>0.11629034687013709</v>
      </c>
      <c r="Y24" s="197">
        <f aca="true" t="shared" si="16" ref="Y24:Y99">T24-Q24</f>
        <v>-0.2575777138484403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7510.73</v>
      </c>
      <c r="H25" s="170">
        <f t="shared" si="9"/>
        <v>-3725.7700000000004</v>
      </c>
      <c r="I25" s="211">
        <f t="shared" si="12"/>
        <v>0.668422551506252</v>
      </c>
      <c r="J25" s="171">
        <f t="shared" si="1"/>
        <v>-21273.27</v>
      </c>
      <c r="K25" s="180">
        <f t="shared" si="15"/>
        <v>0.2609341995553085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-2235.58</v>
      </c>
      <c r="T25" s="152">
        <f t="shared" si="14"/>
        <v>0.7706229331921517</v>
      </c>
      <c r="U25" s="136">
        <f>F25-березень!F25</f>
        <v>4879</v>
      </c>
      <c r="V25" s="124">
        <f>G25-березень!G25</f>
        <v>568.9799999999996</v>
      </c>
      <c r="W25" s="116">
        <f t="shared" si="10"/>
        <v>-4310.02</v>
      </c>
      <c r="X25" s="180">
        <f t="shared" si="13"/>
        <v>0.11661815945890543</v>
      </c>
      <c r="Y25" s="197">
        <f t="shared" si="16"/>
        <v>-0.36197401276238694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576.58</v>
      </c>
      <c r="H26" s="158">
        <f t="shared" si="9"/>
        <v>295.97</v>
      </c>
      <c r="I26" s="212">
        <f t="shared" si="12"/>
        <v>2.0547378924485944</v>
      </c>
      <c r="J26" s="176">
        <f t="shared" si="1"/>
        <v>-945.42</v>
      </c>
      <c r="K26" s="191">
        <f t="shared" si="15"/>
        <v>0.3788304862023653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376.34000000000003</v>
      </c>
      <c r="T26" s="162">
        <f t="shared" si="14"/>
        <v>2.8794446664003197</v>
      </c>
      <c r="U26" s="167">
        <f>F26-березень!F26</f>
        <v>69</v>
      </c>
      <c r="V26" s="167">
        <f>G26-березень!G26</f>
        <v>65.02000000000004</v>
      </c>
      <c r="W26" s="176">
        <f t="shared" si="10"/>
        <v>-3.9799999999999613</v>
      </c>
      <c r="X26" s="191">
        <f t="shared" si="13"/>
        <v>0.9423188405797107</v>
      </c>
      <c r="Y26" s="197">
        <f t="shared" si="16"/>
        <v>1.8734230785783368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6934.150000000001</v>
      </c>
      <c r="H27" s="158">
        <f t="shared" si="9"/>
        <v>-4021.739999999999</v>
      </c>
      <c r="I27" s="212">
        <f t="shared" si="12"/>
        <v>0.6329152629316286</v>
      </c>
      <c r="J27" s="176">
        <f t="shared" si="1"/>
        <v>-20327.85</v>
      </c>
      <c r="K27" s="191">
        <f t="shared" si="15"/>
        <v>0.25435221187000223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-2611.919999999999</v>
      </c>
      <c r="T27" s="162">
        <f t="shared" si="14"/>
        <v>0.7263879271784096</v>
      </c>
      <c r="U27" s="167">
        <f>F27-березень!F27</f>
        <v>4809.999999999999</v>
      </c>
      <c r="V27" s="167">
        <f>G27-березень!G27</f>
        <v>503.96000000000095</v>
      </c>
      <c r="W27" s="176">
        <f t="shared" si="10"/>
        <v>-4306.039999999998</v>
      </c>
      <c r="X27" s="191">
        <f t="shared" si="13"/>
        <v>0.10477338877338899</v>
      </c>
      <c r="Y27" s="197">
        <f t="shared" si="16"/>
        <v>-0.41422044191312024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104.34</v>
      </c>
      <c r="H28" s="218">
        <f t="shared" si="9"/>
        <v>-28.460000000000008</v>
      </c>
      <c r="I28" s="220">
        <f t="shared" si="12"/>
        <v>0.7856927710843373</v>
      </c>
      <c r="J28" s="221">
        <f t="shared" si="1"/>
        <v>-211.66</v>
      </c>
      <c r="K28" s="222">
        <f t="shared" si="15"/>
        <v>0.33018987341772155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-64.72999999999999</v>
      </c>
      <c r="T28" s="222">
        <f t="shared" si="14"/>
        <v>0.6171408292423257</v>
      </c>
      <c r="U28" s="206">
        <f>F28-березень!F28</f>
        <v>65.00000000000001</v>
      </c>
      <c r="V28" s="206">
        <f>G28-березень!G28</f>
        <v>22.77000000000001</v>
      </c>
      <c r="W28" s="221">
        <f t="shared" si="10"/>
        <v>-42.230000000000004</v>
      </c>
      <c r="X28" s="222">
        <f t="shared" si="13"/>
        <v>0.3503076923076924</v>
      </c>
      <c r="Y28" s="276">
        <f t="shared" si="16"/>
        <v>-0.5281601747082378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472.24</v>
      </c>
      <c r="H29" s="218">
        <f t="shared" si="9"/>
        <v>324.43</v>
      </c>
      <c r="I29" s="220">
        <f t="shared" si="12"/>
        <v>3.194912387524525</v>
      </c>
      <c r="J29" s="221">
        <f t="shared" si="1"/>
        <v>-733.76</v>
      </c>
      <c r="K29" s="222">
        <f t="shared" si="15"/>
        <v>0.391575456053068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441.07</v>
      </c>
      <c r="T29" s="222">
        <f t="shared" si="14"/>
        <v>15.150465190888674</v>
      </c>
      <c r="U29" s="206">
        <f>F29-березень!F29</f>
        <v>4</v>
      </c>
      <c r="V29" s="206">
        <f>G29-березень!G29</f>
        <v>42.25</v>
      </c>
      <c r="W29" s="221">
        <f t="shared" si="10"/>
        <v>38.25</v>
      </c>
      <c r="X29" s="222">
        <f t="shared" si="13"/>
        <v>10.5625</v>
      </c>
      <c r="Y29" s="276">
        <f t="shared" si="16"/>
        <v>14.17551005822687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584.14</v>
      </c>
      <c r="H30" s="218">
        <f t="shared" si="9"/>
        <v>254.05</v>
      </c>
      <c r="I30" s="220">
        <f t="shared" si="12"/>
        <v>1.769638583416644</v>
      </c>
      <c r="J30" s="221">
        <f t="shared" si="1"/>
        <v>-1770.8600000000001</v>
      </c>
      <c r="K30" s="222">
        <f t="shared" si="15"/>
        <v>0.2480424628450106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512.73</v>
      </c>
      <c r="T30" s="222">
        <f t="shared" si="14"/>
        <v>8.18008682257387</v>
      </c>
      <c r="U30" s="206">
        <f>F30-березень!F30</f>
        <v>10</v>
      </c>
      <c r="V30" s="206">
        <f>G30-березень!G30</f>
        <v>31.18999999999994</v>
      </c>
      <c r="W30" s="221">
        <f t="shared" si="10"/>
        <v>21.18999999999994</v>
      </c>
      <c r="X30" s="222">
        <f t="shared" si="13"/>
        <v>3.118999999999994</v>
      </c>
      <c r="Y30" s="276">
        <f t="shared" si="16"/>
        <v>7.119395458988688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6350.01</v>
      </c>
      <c r="H31" s="218">
        <f t="shared" si="9"/>
        <v>-4275.789999999999</v>
      </c>
      <c r="I31" s="220">
        <f t="shared" si="12"/>
        <v>0.5976030040091099</v>
      </c>
      <c r="J31" s="221">
        <f t="shared" si="1"/>
        <v>-18556.989999999998</v>
      </c>
      <c r="K31" s="222">
        <f t="shared" si="15"/>
        <v>0.25494880957160637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-3124.6499999999996</v>
      </c>
      <c r="T31" s="222">
        <f t="shared" si="14"/>
        <v>0.6702098017237558</v>
      </c>
      <c r="U31" s="206">
        <f>F31-березень!F31</f>
        <v>4799.999999999999</v>
      </c>
      <c r="V31" s="206">
        <f>G31-березень!G31</f>
        <v>472.77000000000044</v>
      </c>
      <c r="W31" s="221"/>
      <c r="X31" s="222">
        <f t="shared" si="13"/>
        <v>0.09849375000000012</v>
      </c>
      <c r="Y31" s="276">
        <f t="shared" si="16"/>
        <v>-0.4785824835136153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372.2</v>
      </c>
      <c r="H32" s="170">
        <f t="shared" si="9"/>
        <v>200.17</v>
      </c>
      <c r="I32" s="211">
        <f t="shared" si="12"/>
        <v>2.1635761204441084</v>
      </c>
      <c r="J32" s="171">
        <f t="shared" si="1"/>
        <v>90.19999999999999</v>
      </c>
      <c r="K32" s="180">
        <f t="shared" si="15"/>
        <v>1.3198581560283686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267.69</v>
      </c>
      <c r="T32" s="150">
        <f t="shared" si="14"/>
        <v>3.5613816859630654</v>
      </c>
      <c r="U32" s="136">
        <f>F32-березень!F32</f>
        <v>12</v>
      </c>
      <c r="V32" s="124">
        <f>G32-березень!G32</f>
        <v>27.129999999999995</v>
      </c>
      <c r="W32" s="116">
        <f t="shared" si="10"/>
        <v>15.129999999999995</v>
      </c>
      <c r="X32" s="180">
        <f t="shared" si="13"/>
        <v>2.260833333333333</v>
      </c>
      <c r="Y32" s="198">
        <f t="shared" si="16"/>
        <v>3.124348552032557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276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250.86</v>
      </c>
      <c r="H34" s="71">
        <f t="shared" si="9"/>
        <v>106.68</v>
      </c>
      <c r="I34" s="209">
        <f t="shared" si="12"/>
        <v>1.7399084477736164</v>
      </c>
      <c r="J34" s="72">
        <f t="shared" si="1"/>
        <v>68.86000000000001</v>
      </c>
      <c r="K34" s="75">
        <f t="shared" si="15"/>
        <v>1.3783516483516485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102.94000000000003</v>
      </c>
      <c r="T34" s="75">
        <f t="shared" si="14"/>
        <v>1.6959167117360738</v>
      </c>
      <c r="U34" s="73">
        <f>F34-березень!F34</f>
        <v>12</v>
      </c>
      <c r="V34" s="98">
        <f>G34-березень!G34</f>
        <v>27.130000000000024</v>
      </c>
      <c r="W34" s="74"/>
      <c r="X34" s="75">
        <f t="shared" si="13"/>
        <v>2.2608333333333355</v>
      </c>
      <c r="Y34" s="276">
        <f t="shared" si="16"/>
        <v>1.2453212820611463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45500.71</v>
      </c>
      <c r="H35" s="102">
        <f t="shared" si="9"/>
        <v>-12880.770000000004</v>
      </c>
      <c r="I35" s="211">
        <f t="shared" si="12"/>
        <v>0.7793689026040449</v>
      </c>
      <c r="J35" s="171">
        <f t="shared" si="1"/>
        <v>-142275.29</v>
      </c>
      <c r="K35" s="180">
        <f t="shared" si="15"/>
        <v>0.24231376746762098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-12325.450000000004</v>
      </c>
      <c r="T35" s="149">
        <f t="shared" si="14"/>
        <v>0.7868533895385755</v>
      </c>
      <c r="U35" s="136">
        <f>F35-березень!F35</f>
        <v>15030.000000000007</v>
      </c>
      <c r="V35" s="124">
        <f>G35-березень!G35</f>
        <v>1720.510000000002</v>
      </c>
      <c r="W35" s="116">
        <f t="shared" si="10"/>
        <v>-13309.490000000005</v>
      </c>
      <c r="X35" s="180">
        <f t="shared" si="13"/>
        <v>0.11447172322022629</v>
      </c>
      <c r="Y35" s="198">
        <f t="shared" si="16"/>
        <v>-0.2496003903886438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31403.510000000002</v>
      </c>
      <c r="H37" s="158">
        <f t="shared" si="9"/>
        <v>-7682.739999999998</v>
      </c>
      <c r="I37" s="212">
        <f t="shared" si="12"/>
        <v>0.8034413636509004</v>
      </c>
      <c r="J37" s="176">
        <f t="shared" si="1"/>
        <v>-95682.48999999999</v>
      </c>
      <c r="K37" s="191">
        <f t="shared" si="15"/>
        <v>0.24710440174370113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-7118.120000000003</v>
      </c>
      <c r="T37" s="162">
        <f t="shared" si="14"/>
        <v>0.8152175803568021</v>
      </c>
      <c r="U37" s="167">
        <f>F37-березень!F37</f>
        <v>10100</v>
      </c>
      <c r="V37" s="167">
        <f>G37-березень!G37</f>
        <v>1273.0000000000036</v>
      </c>
      <c r="W37" s="176">
        <f t="shared" si="10"/>
        <v>-8826.999999999996</v>
      </c>
      <c r="X37" s="191">
        <f>V37/U37</f>
        <v>0.1260396039603964</v>
      </c>
      <c r="Y37" s="197">
        <f t="shared" si="16"/>
        <v>-0.22168648190737505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13810.03</v>
      </c>
      <c r="H38" s="218">
        <f t="shared" si="9"/>
        <v>-4674.370000000001</v>
      </c>
      <c r="I38" s="220">
        <f t="shared" si="12"/>
        <v>0.7471181104066131</v>
      </c>
      <c r="J38" s="221">
        <f t="shared" si="1"/>
        <v>-43479.97</v>
      </c>
      <c r="K38" s="222">
        <f t="shared" si="15"/>
        <v>0.24105480886716707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-5111.839999999998</v>
      </c>
      <c r="T38" s="222">
        <f t="shared" si="14"/>
        <v>0.7298448831960055</v>
      </c>
      <c r="U38" s="206">
        <f>F38-березень!F38</f>
        <v>4700.000000000002</v>
      </c>
      <c r="V38" s="206">
        <f>G38-березень!G38</f>
        <v>426.46000000000095</v>
      </c>
      <c r="W38" s="221">
        <f t="shared" si="10"/>
        <v>-4273.540000000001</v>
      </c>
      <c r="X38" s="222">
        <f t="shared" si="18"/>
        <v>9.073617021276613</v>
      </c>
      <c r="Y38" s="276">
        <f t="shared" si="16"/>
        <v>-0.30714876560253723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26094.24</v>
      </c>
      <c r="H39" s="218">
        <f t="shared" si="9"/>
        <v>-6899.2099999999955</v>
      </c>
      <c r="I39" s="220">
        <f t="shared" si="12"/>
        <v>0.7908915254391403</v>
      </c>
      <c r="J39" s="221">
        <f t="shared" si="1"/>
        <v>-79891.76</v>
      </c>
      <c r="K39" s="222">
        <f t="shared" si="15"/>
        <v>0.24620459305946069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-6191.639999999999</v>
      </c>
      <c r="T39" s="222">
        <f t="shared" si="14"/>
        <v>0.8082245241573096</v>
      </c>
      <c r="U39" s="206">
        <f>F39-березень!F39</f>
        <v>8599.999999999996</v>
      </c>
      <c r="V39" s="206">
        <f>G39-березень!G39</f>
        <v>889.5300000000025</v>
      </c>
      <c r="W39" s="221">
        <f t="shared" si="10"/>
        <v>-7710.469999999994</v>
      </c>
      <c r="X39" s="222">
        <f t="shared" si="18"/>
        <v>10.343372093023289</v>
      </c>
      <c r="Y39" s="276">
        <f t="shared" si="16"/>
        <v>-0.228857524272013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287.17</v>
      </c>
      <c r="H40" s="218">
        <f t="shared" si="9"/>
        <v>-523.6600000000001</v>
      </c>
      <c r="I40" s="220">
        <f t="shared" si="12"/>
        <v>0.3541679513584845</v>
      </c>
      <c r="J40" s="221">
        <f t="shared" si="1"/>
        <v>-3112.83</v>
      </c>
      <c r="K40" s="222">
        <f t="shared" si="15"/>
        <v>0.08446176470588236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-95.5</v>
      </c>
      <c r="T40" s="222">
        <f t="shared" si="14"/>
        <v>0.7504377139571955</v>
      </c>
      <c r="U40" s="206">
        <f>F40-березень!F40</f>
        <v>230</v>
      </c>
      <c r="V40" s="206">
        <f>G40-березень!G40</f>
        <v>21.05000000000001</v>
      </c>
      <c r="W40" s="221">
        <f t="shared" si="10"/>
        <v>-208.95</v>
      </c>
      <c r="X40" s="222">
        <f t="shared" si="18"/>
        <v>9.152173913043484</v>
      </c>
      <c r="Y40" s="276">
        <f t="shared" si="16"/>
        <v>-0.260732745590038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5309.27</v>
      </c>
      <c r="H41" s="218">
        <f t="shared" si="9"/>
        <v>-783.5299999999997</v>
      </c>
      <c r="I41" s="220">
        <f t="shared" si="12"/>
        <v>0.8714006696428572</v>
      </c>
      <c r="J41" s="221">
        <f t="shared" si="1"/>
        <v>-15790.73</v>
      </c>
      <c r="K41" s="222">
        <f t="shared" si="15"/>
        <v>0.25162417061611375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-926.4799999999996</v>
      </c>
      <c r="T41" s="222">
        <f t="shared" si="14"/>
        <v>0.8514244477408492</v>
      </c>
      <c r="U41" s="206">
        <f>F41-березень!F41</f>
        <v>1500</v>
      </c>
      <c r="V41" s="206">
        <f>G41-березень!G41</f>
        <v>383.47000000000025</v>
      </c>
      <c r="W41" s="221">
        <f t="shared" si="10"/>
        <v>-1116.5299999999997</v>
      </c>
      <c r="X41" s="222">
        <f t="shared" si="18"/>
        <v>25.564666666666685</v>
      </c>
      <c r="Y41" s="276">
        <f t="shared" si="16"/>
        <v>-0.18458650746125138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47.23</v>
      </c>
      <c r="H43" s="102">
        <f t="shared" si="9"/>
        <v>-3.200000000000003</v>
      </c>
      <c r="I43" s="208">
        <f>G43/F43</f>
        <v>0.9365457069204838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-5.18</v>
      </c>
      <c r="T43" s="148">
        <f aca="true" t="shared" si="19" ref="T43:T51">G43/R43</f>
        <v>0.9011639000190803</v>
      </c>
      <c r="U43" s="107">
        <f>F43-березень!F43</f>
        <v>17</v>
      </c>
      <c r="V43" s="110">
        <f>G43-березень!G43</f>
        <v>0</v>
      </c>
      <c r="W43" s="111">
        <f t="shared" si="10"/>
        <v>-17</v>
      </c>
      <c r="X43" s="148">
        <f>V43/U43</f>
        <v>0</v>
      </c>
      <c r="Y43" s="277">
        <f t="shared" si="16"/>
        <v>-0.2109391480615217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276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8.33</v>
      </c>
      <c r="H45" s="71">
        <f t="shared" si="9"/>
        <v>-11.200000000000001</v>
      </c>
      <c r="I45" s="209">
        <f>G45/F45</f>
        <v>0.4265232974910394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-16.22</v>
      </c>
      <c r="T45" s="75">
        <f t="shared" si="19"/>
        <v>0.33930753564154786</v>
      </c>
      <c r="U45" s="73">
        <f>F45-березень!F45</f>
        <v>12</v>
      </c>
      <c r="V45" s="98">
        <f>G45-березень!G45</f>
        <v>0</v>
      </c>
      <c r="W45" s="74">
        <f t="shared" si="10"/>
        <v>-12</v>
      </c>
      <c r="X45" s="75">
        <f>V45/U45</f>
        <v>0</v>
      </c>
      <c r="Y45" s="276">
        <f t="shared" si="16"/>
        <v>-0.8523267056035884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76211.98</v>
      </c>
      <c r="H47" s="102">
        <f t="shared" si="9"/>
        <v>-12944.779999999999</v>
      </c>
      <c r="I47" s="208">
        <f>G47/F47</f>
        <v>0.8548087660430909</v>
      </c>
      <c r="J47" s="108">
        <f t="shared" si="1"/>
        <v>-178338.82</v>
      </c>
      <c r="K47" s="148">
        <f>G47/E47</f>
        <v>0.2993979197865416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2604.9400000000023</v>
      </c>
      <c r="T47" s="160">
        <f t="shared" si="19"/>
        <v>1.035389821408387</v>
      </c>
      <c r="U47" s="107">
        <f>F47-березень!F47</f>
        <v>20507.59999999999</v>
      </c>
      <c r="V47" s="110">
        <f>G47-березень!G47</f>
        <v>7139.330000000002</v>
      </c>
      <c r="W47" s="111">
        <f t="shared" si="10"/>
        <v>-13368.26999999999</v>
      </c>
      <c r="X47" s="148">
        <f>V47/U47</f>
        <v>0.3481309368234218</v>
      </c>
      <c r="Y47" s="197">
        <f t="shared" si="16"/>
        <v>-0.10421181307651706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15702.09</v>
      </c>
      <c r="H49" s="71">
        <f>G49-F49</f>
        <v>-3281.779999999999</v>
      </c>
      <c r="I49" s="209">
        <f>G49/F49</f>
        <v>0.8271279775936098</v>
      </c>
      <c r="J49" s="72">
        <f t="shared" si="1"/>
        <v>-40012.91</v>
      </c>
      <c r="K49" s="75">
        <f>G49/E49</f>
        <v>0.2818287714260074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1703.67</v>
      </c>
      <c r="T49" s="153">
        <f t="shared" si="19"/>
        <v>1.1217044495021582</v>
      </c>
      <c r="U49" s="73">
        <f>F49-березень!F49</f>
        <v>3999.999999999998</v>
      </c>
      <c r="V49" s="98">
        <f>G49-березень!G49</f>
        <v>1195.8500000000004</v>
      </c>
      <c r="W49" s="74">
        <f t="shared" si="10"/>
        <v>-2804.149999999998</v>
      </c>
      <c r="X49" s="75">
        <f>V49/U49</f>
        <v>0.29896250000000024</v>
      </c>
      <c r="Y49" s="197">
        <f t="shared" si="16"/>
        <v>-0.11557246202016214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60487.58</v>
      </c>
      <c r="H50" s="71">
        <f>G50-F50</f>
        <v>-9652.910000000003</v>
      </c>
      <c r="I50" s="209">
        <f>G50/F50</f>
        <v>0.8623774940836598</v>
      </c>
      <c r="J50" s="72">
        <f t="shared" si="1"/>
        <v>-138267.41999999998</v>
      </c>
      <c r="K50" s="75">
        <f>G50/E50</f>
        <v>0.3043323689970064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902.060000000005</v>
      </c>
      <c r="T50" s="153">
        <f t="shared" si="19"/>
        <v>1.0151389129439503</v>
      </c>
      <c r="U50" s="73">
        <f>F50-березень!F50</f>
        <v>16500.000000000007</v>
      </c>
      <c r="V50" s="98">
        <f>G50-березень!G50</f>
        <v>5943.480000000003</v>
      </c>
      <c r="W50" s="74">
        <f t="shared" si="10"/>
        <v>-10556.520000000004</v>
      </c>
      <c r="X50" s="75">
        <f>V50/U50</f>
        <v>0.36021090909090914</v>
      </c>
      <c r="Y50" s="197">
        <f t="shared" si="16"/>
        <v>-0.0997695541114596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14516.130000000001</v>
      </c>
      <c r="H53" s="103">
        <f>H54+H55+H56+H57+H58+H60+H62+H63+H64+H65+H66+H71+H72+H76+H59+H61</f>
        <v>125.58000000000015</v>
      </c>
      <c r="I53" s="143">
        <f aca="true" t="shared" si="20" ref="I53:I72">G53/F53</f>
        <v>1.0087265601384243</v>
      </c>
      <c r="J53" s="104">
        <f>G53-E53</f>
        <v>-32732.77</v>
      </c>
      <c r="K53" s="156">
        <f aca="true" t="shared" si="21" ref="K53:K72">G53/E53</f>
        <v>0.3072268349104424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-4921.77</v>
      </c>
      <c r="T53" s="143">
        <f>G53/R53</f>
        <v>0.7467951784915037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3018.640000000001</v>
      </c>
      <c r="W53" s="103">
        <f>W54+W55+W56+W57+W58+W60+W62+W63+W64+W65+W66+W71+W72+W76</f>
        <v>-718.8619999999992</v>
      </c>
      <c r="X53" s="143">
        <f>V53/U53</f>
        <v>0.8055072418907318</v>
      </c>
      <c r="Y53" s="197">
        <f t="shared" si="16"/>
        <v>0.06578865480158169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236.58</v>
      </c>
      <c r="H58" s="102">
        <f t="shared" si="22"/>
        <v>28.150000000000006</v>
      </c>
      <c r="I58" s="213">
        <f t="shared" si="20"/>
        <v>1.1350573333973037</v>
      </c>
      <c r="J58" s="115">
        <f t="shared" si="24"/>
        <v>-507.41999999999996</v>
      </c>
      <c r="K58" s="155">
        <f t="shared" si="21"/>
        <v>0.31798387096774194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-157.9</v>
      </c>
      <c r="T58" s="155">
        <f t="shared" si="27"/>
        <v>0.5997262218616913</v>
      </c>
      <c r="U58" s="107">
        <f>F58-березень!F58</f>
        <v>60</v>
      </c>
      <c r="V58" s="110">
        <f>G58-березень!G58</f>
        <v>11.990000000000009</v>
      </c>
      <c r="W58" s="111">
        <f t="shared" si="23"/>
        <v>-48.00999999999999</v>
      </c>
      <c r="X58" s="155">
        <f t="shared" si="28"/>
        <v>0.19983333333333347</v>
      </c>
      <c r="Y58" s="197">
        <f t="shared" si="16"/>
        <v>-0.4551290899869994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8.62</v>
      </c>
      <c r="H59" s="102">
        <f t="shared" si="22"/>
        <v>-21.380000000000003</v>
      </c>
      <c r="I59" s="213">
        <f t="shared" si="20"/>
        <v>0.28733333333333333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7.609999999999999</v>
      </c>
      <c r="T59" s="155">
        <f t="shared" si="27"/>
        <v>8.534653465346533</v>
      </c>
      <c r="U59" s="107">
        <f>F59-березень!F59</f>
        <v>10</v>
      </c>
      <c r="V59" s="110">
        <f>G59-березень!G59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7.524154777682491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323.32</v>
      </c>
      <c r="H60" s="102">
        <f t="shared" si="22"/>
        <v>-60.68000000000001</v>
      </c>
      <c r="I60" s="213">
        <f t="shared" si="20"/>
        <v>0.8419791666666666</v>
      </c>
      <c r="J60" s="115">
        <f t="shared" si="24"/>
        <v>-960.6800000000001</v>
      </c>
      <c r="K60" s="155">
        <f t="shared" si="21"/>
        <v>0.2518068535825545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-70.15000000000003</v>
      </c>
      <c r="T60" s="155">
        <f t="shared" si="27"/>
        <v>0.8217144890334713</v>
      </c>
      <c r="U60" s="107">
        <f>F60-березень!F60</f>
        <v>100</v>
      </c>
      <c r="V60" s="110">
        <f>G60-березень!G60</f>
        <v>42.99000000000001</v>
      </c>
      <c r="W60" s="111">
        <f t="shared" si="23"/>
        <v>-57.00999999999999</v>
      </c>
      <c r="X60" s="155">
        <f t="shared" si="28"/>
        <v>0.4299000000000001</v>
      </c>
      <c r="Y60" s="197">
        <f t="shared" si="16"/>
        <v>-0.24372189180195014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7012.8</v>
      </c>
      <c r="H62" s="102">
        <f t="shared" si="22"/>
        <v>-477.1999999999998</v>
      </c>
      <c r="I62" s="213">
        <f t="shared" si="20"/>
        <v>0.9362883845126836</v>
      </c>
      <c r="J62" s="115">
        <f t="shared" si="24"/>
        <v>-14247.2</v>
      </c>
      <c r="K62" s="155">
        <f t="shared" si="21"/>
        <v>0.32985888993414864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2331.29</v>
      </c>
      <c r="T62" s="155">
        <f t="shared" si="27"/>
        <v>1.497978216430169</v>
      </c>
      <c r="U62" s="107">
        <f>F62-березень!F62</f>
        <v>1800</v>
      </c>
      <c r="V62" s="110">
        <f>G62-березень!G62</f>
        <v>810.8600000000006</v>
      </c>
      <c r="W62" s="111">
        <f t="shared" si="23"/>
        <v>-989.1399999999994</v>
      </c>
      <c r="X62" s="155">
        <f t="shared" si="28"/>
        <v>0.4504777777777781</v>
      </c>
      <c r="Y62" s="197">
        <f t="shared" si="16"/>
        <v>0.44080009633751915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226.52</v>
      </c>
      <c r="H63" s="102">
        <f t="shared" si="22"/>
        <v>-22.47999999999999</v>
      </c>
      <c r="I63" s="213">
        <f t="shared" si="20"/>
        <v>0.909718875502008</v>
      </c>
      <c r="J63" s="115">
        <f t="shared" si="24"/>
        <v>-540.48</v>
      </c>
      <c r="K63" s="155">
        <f t="shared" si="21"/>
        <v>0.2953324641460235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51.150000000000006</v>
      </c>
      <c r="T63" s="155">
        <f t="shared" si="27"/>
        <v>1.291669042595655</v>
      </c>
      <c r="U63" s="107">
        <f>F63-березень!F63</f>
        <v>64</v>
      </c>
      <c r="V63" s="110">
        <f>G63-березень!G63</f>
        <v>24.360000000000014</v>
      </c>
      <c r="W63" s="111">
        <f t="shared" si="23"/>
        <v>-39.639999999999986</v>
      </c>
      <c r="X63" s="155">
        <f t="shared" si="28"/>
        <v>0.3806250000000002</v>
      </c>
      <c r="Y63" s="197">
        <f t="shared" si="16"/>
        <v>0.21144820996650715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177.51</v>
      </c>
      <c r="H66" s="102">
        <f t="shared" si="22"/>
        <v>-92.13</v>
      </c>
      <c r="I66" s="213">
        <f t="shared" si="20"/>
        <v>0.6583222073876279</v>
      </c>
      <c r="J66" s="115">
        <f t="shared" si="24"/>
        <v>-688.49</v>
      </c>
      <c r="K66" s="155">
        <f t="shared" si="21"/>
        <v>0.20497690531177828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-111.75</v>
      </c>
      <c r="T66" s="155">
        <f t="shared" si="27"/>
        <v>0.6136693632026551</v>
      </c>
      <c r="U66" s="107">
        <f>F66-березень!F66</f>
        <v>74.5</v>
      </c>
      <c r="V66" s="110">
        <f>G66-березень!G66</f>
        <v>17.20999999999998</v>
      </c>
      <c r="W66" s="111">
        <f t="shared" si="23"/>
        <v>-57.29000000000002</v>
      </c>
      <c r="X66" s="155">
        <f t="shared" si="28"/>
        <v>0.2310067114093957</v>
      </c>
      <c r="Y66" s="197">
        <f t="shared" si="16"/>
        <v>-0.35261123754269763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137.64</v>
      </c>
      <c r="H67" s="71">
        <f t="shared" si="22"/>
        <v>-85.78</v>
      </c>
      <c r="I67" s="209">
        <f t="shared" si="20"/>
        <v>0.6160594396204457</v>
      </c>
      <c r="J67" s="72">
        <f t="shared" si="24"/>
        <v>-590.5600000000001</v>
      </c>
      <c r="K67" s="75">
        <f t="shared" si="21"/>
        <v>0.18901400714089533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-117.74000000000001</v>
      </c>
      <c r="T67" s="204">
        <f t="shared" si="27"/>
        <v>0.5389615474978463</v>
      </c>
      <c r="U67" s="73">
        <f>F67-березень!F67</f>
        <v>63</v>
      </c>
      <c r="V67" s="98">
        <f>G67-березень!G67</f>
        <v>13.179999999999993</v>
      </c>
      <c r="W67" s="74">
        <f t="shared" si="23"/>
        <v>-49.82000000000001</v>
      </c>
      <c r="X67" s="75">
        <f t="shared" si="28"/>
        <v>0.2092063492063491</v>
      </c>
      <c r="Y67" s="197">
        <f t="shared" si="16"/>
        <v>-0.41841532926058767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39.81</v>
      </c>
      <c r="H70" s="71">
        <f t="shared" si="22"/>
        <v>-6.210000000000001</v>
      </c>
      <c r="I70" s="209">
        <f t="shared" si="20"/>
        <v>0.8650586701434159</v>
      </c>
      <c r="J70" s="72">
        <f t="shared" si="24"/>
        <v>-96.99000000000001</v>
      </c>
      <c r="K70" s="75">
        <f t="shared" si="21"/>
        <v>0.29100877192982455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6.039999999999999</v>
      </c>
      <c r="T70" s="204">
        <f t="shared" si="27"/>
        <v>1.1788569736452472</v>
      </c>
      <c r="U70" s="73">
        <f>F70-березень!F70</f>
        <v>11.400000000000006</v>
      </c>
      <c r="V70" s="98">
        <f>G70-березень!G70</f>
        <v>4.020000000000003</v>
      </c>
      <c r="W70" s="74">
        <f t="shared" si="23"/>
        <v>-7.380000000000003</v>
      </c>
      <c r="X70" s="75">
        <f t="shared" si="28"/>
        <v>0.3526315789473685</v>
      </c>
      <c r="Y70" s="197">
        <f t="shared" si="16"/>
        <v>0.16866645525800728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1887.97</v>
      </c>
      <c r="H72" s="102">
        <f t="shared" si="22"/>
        <v>-720.6800000000001</v>
      </c>
      <c r="I72" s="213">
        <f t="shared" si="20"/>
        <v>0.7237344986870603</v>
      </c>
      <c r="J72" s="115">
        <f t="shared" si="24"/>
        <v>-6282.03</v>
      </c>
      <c r="K72" s="155">
        <f t="shared" si="21"/>
        <v>0.23108567931456547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-1648.24</v>
      </c>
      <c r="T72" s="155">
        <f t="shared" si="27"/>
        <v>0.5338964597690748</v>
      </c>
      <c r="U72" s="107">
        <f>F72-березень!F72</f>
        <v>680</v>
      </c>
      <c r="V72" s="110">
        <f>G72-березень!G72</f>
        <v>389.27</v>
      </c>
      <c r="W72" s="111">
        <f t="shared" si="23"/>
        <v>-290.73</v>
      </c>
      <c r="X72" s="155">
        <f t="shared" si="28"/>
        <v>0.5724558823529412</v>
      </c>
      <c r="Y72" s="197">
        <f t="shared" si="16"/>
        <v>-0.47637691996016696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418604.11</v>
      </c>
      <c r="H79" s="103">
        <f>G79-F79</f>
        <v>-83687.25</v>
      </c>
      <c r="I79" s="210">
        <f>G79/F79</f>
        <v>0.8333890314179404</v>
      </c>
      <c r="J79" s="104">
        <f>G79-E79</f>
        <v>-1209313.5899999999</v>
      </c>
      <c r="K79" s="156">
        <f>G79/E79</f>
        <v>0.25714083089089823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-1157.640000000014</v>
      </c>
      <c r="T79" s="156">
        <f>G79/R79</f>
        <v>0.9972421498623921</v>
      </c>
      <c r="U79" s="103">
        <f>U8+U53+U77+U78</f>
        <v>130095.803</v>
      </c>
      <c r="V79" s="103">
        <f>V8+V53+V77+V78</f>
        <v>39983.33</v>
      </c>
      <c r="W79" s="135">
        <f>V79-U79</f>
        <v>-90112.473</v>
      </c>
      <c r="X79" s="156">
        <f>V79/U79</f>
        <v>0.30733758567138403</v>
      </c>
      <c r="Y79" s="197">
        <f t="shared" si="16"/>
        <v>-0.1663903156550689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F87-березень!F87</f>
        <v>0</v>
      </c>
      <c r="V87" s="174">
        <f>G87-березень!G87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806.34</v>
      </c>
      <c r="T88" s="147">
        <f t="shared" si="30"/>
        <v>6720.500000000001</v>
      </c>
      <c r="U88" s="112">
        <f>F88-березень!F88</f>
        <v>0</v>
      </c>
      <c r="V88" s="118">
        <f>G88-березень!G88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6711.633477945723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1718.57</v>
      </c>
      <c r="H90" s="112">
        <f t="shared" si="31"/>
        <v>-6281.43</v>
      </c>
      <c r="I90" s="213">
        <f>G90/F90</f>
        <v>0.21482125</v>
      </c>
      <c r="J90" s="117">
        <f t="shared" si="35"/>
        <v>-20296.43</v>
      </c>
      <c r="K90" s="147">
        <f>G90/E90</f>
        <v>0.07806359300476948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-102.88000000000011</v>
      </c>
      <c r="T90" s="147">
        <f t="shared" si="30"/>
        <v>0.9435175272447774</v>
      </c>
      <c r="U90" s="112">
        <f>F90-березень!F90</f>
        <v>2000</v>
      </c>
      <c r="V90" s="118">
        <f>G90-березень!G90</f>
        <v>260.78</v>
      </c>
      <c r="W90" s="117">
        <f t="shared" si="34"/>
        <v>-1739.22</v>
      </c>
      <c r="X90" s="147">
        <f>V90/U90</f>
        <v>0.13038999999999998</v>
      </c>
      <c r="Y90" s="197">
        <f t="shared" si="16"/>
        <v>-0.3285934546873751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3918.8999999999996</v>
      </c>
      <c r="H92" s="129">
        <f t="shared" si="31"/>
        <v>-7910.529</v>
      </c>
      <c r="I92" s="216">
        <f>G92/F92</f>
        <v>0.33128395292790547</v>
      </c>
      <c r="J92" s="131">
        <f t="shared" si="35"/>
        <v>-42887.139</v>
      </c>
      <c r="K92" s="151">
        <f>G92/E92</f>
        <v>0.08372637556448644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1789.4199999999996</v>
      </c>
      <c r="T92" s="147">
        <f t="shared" si="30"/>
        <v>1.8403084321054903</v>
      </c>
      <c r="U92" s="129">
        <f>F92-березень!F92</f>
        <v>3002</v>
      </c>
      <c r="V92" s="174">
        <f>G92-березень!G92</f>
        <v>449.9399999999996</v>
      </c>
      <c r="W92" s="131">
        <f t="shared" si="34"/>
        <v>-2552.0600000000004</v>
      </c>
      <c r="X92" s="151">
        <f>V92/U92</f>
        <v>0.14988007994670208</v>
      </c>
      <c r="Y92" s="197">
        <f t="shared" si="16"/>
        <v>0.06786668603635726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2503.01</v>
      </c>
      <c r="H95" s="112">
        <f t="shared" si="31"/>
        <v>-330.4399999999996</v>
      </c>
      <c r="I95" s="213">
        <f>G95/F95</f>
        <v>0.8833789196915423</v>
      </c>
      <c r="J95" s="117">
        <f t="shared" si="35"/>
        <v>-6546.99</v>
      </c>
      <c r="K95" s="147">
        <f>G95/E95</f>
        <v>0.27657569060773485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271.47000000000025</v>
      </c>
      <c r="T95" s="147">
        <f t="shared" si="30"/>
        <v>1.1216514156143291</v>
      </c>
      <c r="U95" s="112">
        <f>F95-березень!F95</f>
        <v>13.699999999999818</v>
      </c>
      <c r="V95" s="118">
        <f>G95-березень!G95</f>
        <v>1.6600000000003092</v>
      </c>
      <c r="W95" s="117">
        <f t="shared" si="34"/>
        <v>-12.039999999999509</v>
      </c>
      <c r="X95" s="147">
        <f>V95/U95</f>
        <v>0.121167883211703</v>
      </c>
      <c r="Y95" s="197">
        <f t="shared" si="16"/>
        <v>-0.004819531392992404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2504.3100000000004</v>
      </c>
      <c r="H97" s="129">
        <f t="shared" si="31"/>
        <v>-340.1399999999994</v>
      </c>
      <c r="I97" s="216">
        <f>G97/F97</f>
        <v>0.880419764805147</v>
      </c>
      <c r="J97" s="131">
        <f t="shared" si="35"/>
        <v>-6588.69</v>
      </c>
      <c r="K97" s="151">
        <f>G97/E97</f>
        <v>0.275410755526229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263.49000000000024</v>
      </c>
      <c r="T97" s="147">
        <f t="shared" si="30"/>
        <v>1.1175864192572362</v>
      </c>
      <c r="U97" s="129">
        <f>F97-березень!F97</f>
        <v>17.699999999999818</v>
      </c>
      <c r="V97" s="174">
        <f>G97-лютий!G97</f>
        <v>126.05000000000064</v>
      </c>
      <c r="W97" s="131">
        <f t="shared" si="34"/>
        <v>108.35000000000082</v>
      </c>
      <c r="X97" s="151">
        <f>V97/U97</f>
        <v>7.121468926553781</v>
      </c>
      <c r="Y97" s="197">
        <f t="shared" si="16"/>
        <v>-0.0073379610322774624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13.47</v>
      </c>
      <c r="H98" s="112">
        <f t="shared" si="31"/>
        <v>-0.5199999999999996</v>
      </c>
      <c r="I98" s="213">
        <f>G98/F98</f>
        <v>0.9628305932809149</v>
      </c>
      <c r="J98" s="117">
        <f t="shared" si="35"/>
        <v>-33.943</v>
      </c>
      <c r="K98" s="147">
        <f>G98/E98</f>
        <v>0.2840992976609791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5.870000000000001</v>
      </c>
      <c r="T98" s="147">
        <f t="shared" si="30"/>
        <v>1.7723684210526318</v>
      </c>
      <c r="U98" s="112">
        <f>F98-березень!F98</f>
        <v>5.86478</v>
      </c>
      <c r="V98" s="118">
        <f>G98-березень!G98</f>
        <v>0.5600000000000005</v>
      </c>
      <c r="W98" s="117">
        <f t="shared" si="34"/>
        <v>-5.304779999999999</v>
      </c>
      <c r="X98" s="147">
        <f>V98/U98</f>
        <v>0.09548525264374802</v>
      </c>
      <c r="Y98" s="197">
        <f t="shared" si="16"/>
        <v>0.5233431312739174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6436.6900000000005</v>
      </c>
      <c r="H100" s="184">
        <f>G100-F100</f>
        <v>-8251.179</v>
      </c>
      <c r="I100" s="217">
        <f>G100/F100</f>
        <v>0.43823171353175877</v>
      </c>
      <c r="J100" s="177">
        <f>G100-E100</f>
        <v>-49509.762</v>
      </c>
      <c r="K100" s="178">
        <f>G100/E100</f>
        <v>0.11505090617721388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2023.2200000000003</v>
      </c>
      <c r="T100" s="178">
        <f t="shared" si="30"/>
        <v>1.4584193389781737</v>
      </c>
      <c r="U100" s="183">
        <f>U86+U87+U92+U97+U98</f>
        <v>3025.5647799999997</v>
      </c>
      <c r="V100" s="183">
        <f>V86+V87+V92+V97+V98</f>
        <v>576.5500000000002</v>
      </c>
      <c r="W100" s="177">
        <f>V100-U100</f>
        <v>-2449.0147799999995</v>
      </c>
      <c r="X100" s="178">
        <f>V100/U100</f>
        <v>0.19055946308312072</v>
      </c>
      <c r="Y100" s="197">
        <f>T100-Q100</f>
        <v>-0.16031870597727882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425040.8</v>
      </c>
      <c r="H101" s="184">
        <f>G101-F101</f>
        <v>-91938.429</v>
      </c>
      <c r="I101" s="217">
        <f>G101/F101</f>
        <v>0.8221622381660522</v>
      </c>
      <c r="J101" s="177">
        <f>G101-E101</f>
        <v>-1258823.352</v>
      </c>
      <c r="K101" s="178">
        <f>G101/E101</f>
        <v>0.2524198876109811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865.5799999999863</v>
      </c>
      <c r="T101" s="178">
        <f t="shared" si="30"/>
        <v>1.0020406189687365</v>
      </c>
      <c r="U101" s="184">
        <f>U79+U100</f>
        <v>133121.36778</v>
      </c>
      <c r="V101" s="184">
        <f>V79+V100</f>
        <v>40559.880000000005</v>
      </c>
      <c r="W101" s="177">
        <f>V101-U101</f>
        <v>-92561.48778</v>
      </c>
      <c r="X101" s="178">
        <f>V101/U101</f>
        <v>0.3046834679991447</v>
      </c>
      <c r="Y101" s="197">
        <f>T101-Q101</f>
        <v>-0.17256402335541932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12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6973.9375</v>
      </c>
      <c r="H104" s="262"/>
      <c r="I104" s="262"/>
      <c r="J104" s="262"/>
      <c r="V104" s="261">
        <f>IF(W79&lt;0,ABS(W79/C103),0)</f>
        <v>7509.3727499999995</v>
      </c>
    </row>
    <row r="105" spans="2:7" ht="30.75">
      <c r="B105" s="263" t="s">
        <v>146</v>
      </c>
      <c r="C105" s="264">
        <v>43201</v>
      </c>
      <c r="D105" s="261"/>
      <c r="E105" s="261">
        <v>3493.4</v>
      </c>
      <c r="F105" s="78"/>
      <c r="G105" s="4" t="s">
        <v>147</v>
      </c>
    </row>
    <row r="106" spans="3:10" ht="15">
      <c r="C106" s="264">
        <v>43200</v>
      </c>
      <c r="D106" s="261"/>
      <c r="E106" s="261">
        <v>2661.2</v>
      </c>
      <c r="F106" s="78"/>
      <c r="G106" s="308"/>
      <c r="H106" s="308"/>
      <c r="I106" s="265"/>
      <c r="J106" s="266"/>
    </row>
    <row r="107" spans="3:10" ht="15">
      <c r="C107" s="264">
        <v>43196</v>
      </c>
      <c r="D107" s="261"/>
      <c r="E107" s="261">
        <v>15053.3</v>
      </c>
      <c r="F107" s="78"/>
      <c r="G107" s="308"/>
      <c r="H107" s="308"/>
      <c r="I107" s="265"/>
      <c r="J107" s="267"/>
    </row>
    <row r="108" spans="3:10" ht="15">
      <c r="C108" s="264"/>
      <c r="D108" s="4"/>
      <c r="F108" s="268"/>
      <c r="G108" s="309"/>
      <c r="H108" s="309"/>
      <c r="I108" s="269"/>
      <c r="J108" s="266"/>
    </row>
    <row r="109" spans="2:10" ht="16.5">
      <c r="B109" s="310" t="s">
        <v>148</v>
      </c>
      <c r="C109" s="311"/>
      <c r="D109" s="270"/>
      <c r="E109" s="273">
        <v>8.901</v>
      </c>
      <c r="F109" s="271" t="s">
        <v>149</v>
      </c>
      <c r="G109" s="308"/>
      <c r="H109" s="308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E1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2" sqref="B1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8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86"/>
    </row>
    <row r="2" spans="2:25" s="1" customFormat="1" ht="15.75" customHeight="1">
      <c r="B2" s="279"/>
      <c r="C2" s="279"/>
      <c r="D2" s="279"/>
      <c r="E2" s="27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80"/>
      <c r="B3" s="282"/>
      <c r="C3" s="283" t="s">
        <v>0</v>
      </c>
      <c r="D3" s="284" t="s">
        <v>131</v>
      </c>
      <c r="E3" s="284" t="s">
        <v>162</v>
      </c>
      <c r="F3" s="25"/>
      <c r="G3" s="285" t="s">
        <v>26</v>
      </c>
      <c r="H3" s="286"/>
      <c r="I3" s="286"/>
      <c r="J3" s="286"/>
      <c r="K3" s="28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8" t="s">
        <v>160</v>
      </c>
      <c r="V3" s="291" t="s">
        <v>161</v>
      </c>
      <c r="W3" s="291"/>
      <c r="X3" s="291"/>
      <c r="Y3" s="194"/>
    </row>
    <row r="4" spans="1:24" ht="22.5" customHeight="1">
      <c r="A4" s="280"/>
      <c r="B4" s="282"/>
      <c r="C4" s="283"/>
      <c r="D4" s="284"/>
      <c r="E4" s="284"/>
      <c r="F4" s="292" t="s">
        <v>156</v>
      </c>
      <c r="G4" s="294" t="s">
        <v>31</v>
      </c>
      <c r="H4" s="296" t="s">
        <v>157</v>
      </c>
      <c r="I4" s="289" t="s">
        <v>158</v>
      </c>
      <c r="J4" s="296" t="s">
        <v>132</v>
      </c>
      <c r="K4" s="2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9"/>
      <c r="V4" s="298" t="s">
        <v>164</v>
      </c>
      <c r="W4" s="296" t="s">
        <v>44</v>
      </c>
      <c r="X4" s="300" t="s">
        <v>43</v>
      </c>
    </row>
    <row r="5" spans="1:24" ht="67.5" customHeight="1">
      <c r="A5" s="281"/>
      <c r="B5" s="282"/>
      <c r="C5" s="283"/>
      <c r="D5" s="284"/>
      <c r="E5" s="284"/>
      <c r="F5" s="293"/>
      <c r="G5" s="295"/>
      <c r="H5" s="297"/>
      <c r="I5" s="290"/>
      <c r="J5" s="297"/>
      <c r="K5" s="290"/>
      <c r="L5" s="301" t="s">
        <v>135</v>
      </c>
      <c r="M5" s="302"/>
      <c r="N5" s="303"/>
      <c r="O5" s="304" t="s">
        <v>153</v>
      </c>
      <c r="P5" s="305"/>
      <c r="Q5" s="306"/>
      <c r="R5" s="307" t="s">
        <v>159</v>
      </c>
      <c r="S5" s="307"/>
      <c r="T5" s="307"/>
      <c r="U5" s="290"/>
      <c r="V5" s="299"/>
      <c r="W5" s="297"/>
      <c r="X5" s="30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276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276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276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276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276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276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276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276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276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276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27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276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276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43189</v>
      </c>
      <c r="D105" s="261"/>
      <c r="E105" s="261">
        <v>10196.34</v>
      </c>
      <c r="F105" s="78"/>
      <c r="G105" s="4" t="s">
        <v>147</v>
      </c>
    </row>
    <row r="106" spans="3:10" ht="15">
      <c r="C106" s="264">
        <v>43188</v>
      </c>
      <c r="D106" s="261"/>
      <c r="E106" s="261">
        <v>14970</v>
      </c>
      <c r="F106" s="78"/>
      <c r="G106" s="308"/>
      <c r="H106" s="308"/>
      <c r="I106" s="265"/>
      <c r="J106" s="266"/>
    </row>
    <row r="107" spans="3:10" ht="15">
      <c r="C107" s="264">
        <v>43187</v>
      </c>
      <c r="D107" s="261"/>
      <c r="E107" s="261">
        <v>5510.6</v>
      </c>
      <c r="F107" s="78"/>
      <c r="G107" s="308"/>
      <c r="H107" s="308"/>
      <c r="I107" s="265"/>
      <c r="J107" s="267"/>
    </row>
    <row r="108" spans="3:10" ht="15">
      <c r="C108" s="264"/>
      <c r="D108" s="4"/>
      <c r="F108" s="268"/>
      <c r="G108" s="309"/>
      <c r="H108" s="309"/>
      <c r="I108" s="269"/>
      <c r="J108" s="266"/>
    </row>
    <row r="109" spans="2:10" ht="16.5">
      <c r="B109" s="310" t="s">
        <v>148</v>
      </c>
      <c r="C109" s="311"/>
      <c r="D109" s="270"/>
      <c r="E109" s="273">
        <f>'[1]залишки'!$G$6/1000</f>
        <v>8.901</v>
      </c>
      <c r="F109" s="271" t="s">
        <v>149</v>
      </c>
      <c r="G109" s="308"/>
      <c r="H109" s="308"/>
      <c r="I109" s="272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9" sqref="B1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78" t="s">
        <v>154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86"/>
    </row>
    <row r="2" spans="2:25" s="1" customFormat="1" ht="15.75" customHeight="1">
      <c r="B2" s="279"/>
      <c r="C2" s="279"/>
      <c r="D2" s="279"/>
      <c r="E2" s="27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80"/>
      <c r="B3" s="282"/>
      <c r="C3" s="283" t="s">
        <v>0</v>
      </c>
      <c r="D3" s="284" t="s">
        <v>131</v>
      </c>
      <c r="E3" s="284" t="s">
        <v>131</v>
      </c>
      <c r="F3" s="25"/>
      <c r="G3" s="285" t="s">
        <v>26</v>
      </c>
      <c r="H3" s="286"/>
      <c r="I3" s="286"/>
      <c r="J3" s="286"/>
      <c r="K3" s="28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8" t="s">
        <v>141</v>
      </c>
      <c r="V3" s="291" t="s">
        <v>136</v>
      </c>
      <c r="W3" s="291"/>
      <c r="X3" s="291"/>
      <c r="Y3" s="194"/>
    </row>
    <row r="4" spans="1:24" ht="22.5" customHeight="1">
      <c r="A4" s="280"/>
      <c r="B4" s="282"/>
      <c r="C4" s="283"/>
      <c r="D4" s="284"/>
      <c r="E4" s="284"/>
      <c r="F4" s="292" t="s">
        <v>139</v>
      </c>
      <c r="G4" s="294" t="s">
        <v>31</v>
      </c>
      <c r="H4" s="296" t="s">
        <v>129</v>
      </c>
      <c r="I4" s="289" t="s">
        <v>130</v>
      </c>
      <c r="J4" s="296" t="s">
        <v>132</v>
      </c>
      <c r="K4" s="2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9"/>
      <c r="V4" s="298" t="s">
        <v>155</v>
      </c>
      <c r="W4" s="296" t="s">
        <v>44</v>
      </c>
      <c r="X4" s="300" t="s">
        <v>43</v>
      </c>
    </row>
    <row r="5" spans="1:24" ht="67.5" customHeight="1">
      <c r="A5" s="281"/>
      <c r="B5" s="282"/>
      <c r="C5" s="283"/>
      <c r="D5" s="284"/>
      <c r="E5" s="284"/>
      <c r="F5" s="293"/>
      <c r="G5" s="295"/>
      <c r="H5" s="297"/>
      <c r="I5" s="290"/>
      <c r="J5" s="297"/>
      <c r="K5" s="290"/>
      <c r="L5" s="301" t="s">
        <v>135</v>
      </c>
      <c r="M5" s="302"/>
      <c r="N5" s="303"/>
      <c r="O5" s="304" t="s">
        <v>153</v>
      </c>
      <c r="P5" s="305"/>
      <c r="Q5" s="306"/>
      <c r="R5" s="307" t="s">
        <v>152</v>
      </c>
      <c r="S5" s="307"/>
      <c r="T5" s="307"/>
      <c r="U5" s="290"/>
      <c r="V5" s="299"/>
      <c r="W5" s="297"/>
      <c r="X5" s="30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8"/>
      <c r="H106" s="308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8"/>
      <c r="H107" s="308"/>
      <c r="I107" s="265"/>
      <c r="J107" s="267"/>
    </row>
    <row r="108" spans="3:10" ht="15" hidden="1">
      <c r="C108" s="264"/>
      <c r="D108" s="4"/>
      <c r="F108" s="268"/>
      <c r="G108" s="309"/>
      <c r="H108" s="309"/>
      <c r="I108" s="269"/>
      <c r="J108" s="266"/>
    </row>
    <row r="109" spans="2:10" ht="16.5" hidden="1">
      <c r="B109" s="310" t="s">
        <v>148</v>
      </c>
      <c r="C109" s="311"/>
      <c r="D109" s="270"/>
      <c r="E109" s="273">
        <v>144.8304</v>
      </c>
      <c r="F109" s="271" t="s">
        <v>149</v>
      </c>
      <c r="G109" s="308"/>
      <c r="H109" s="308"/>
      <c r="I109" s="272"/>
      <c r="J109" s="266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7" sqref="B1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8" t="s">
        <v>128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86"/>
    </row>
    <row r="2" spans="2:25" s="1" customFormat="1" ht="15.75" customHeight="1">
      <c r="B2" s="279"/>
      <c r="C2" s="279"/>
      <c r="D2" s="279"/>
      <c r="E2" s="279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80"/>
      <c r="B3" s="282"/>
      <c r="C3" s="283" t="s">
        <v>0</v>
      </c>
      <c r="D3" s="315" t="s">
        <v>131</v>
      </c>
      <c r="E3" s="284" t="s">
        <v>131</v>
      </c>
      <c r="F3" s="25"/>
      <c r="G3" s="285" t="s">
        <v>26</v>
      </c>
      <c r="H3" s="286"/>
      <c r="I3" s="286"/>
      <c r="J3" s="286"/>
      <c r="K3" s="28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8" t="s">
        <v>140</v>
      </c>
      <c r="V3" s="291" t="s">
        <v>124</v>
      </c>
      <c r="W3" s="291"/>
      <c r="X3" s="291"/>
      <c r="Y3" s="194"/>
    </row>
    <row r="4" spans="1:24" ht="22.5" customHeight="1">
      <c r="A4" s="280"/>
      <c r="B4" s="282"/>
      <c r="C4" s="283"/>
      <c r="D4" s="316"/>
      <c r="E4" s="284"/>
      <c r="F4" s="292" t="s">
        <v>138</v>
      </c>
      <c r="G4" s="294" t="s">
        <v>31</v>
      </c>
      <c r="H4" s="296" t="s">
        <v>122</v>
      </c>
      <c r="I4" s="289" t="s">
        <v>123</v>
      </c>
      <c r="J4" s="296" t="s">
        <v>132</v>
      </c>
      <c r="K4" s="2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9"/>
      <c r="V4" s="298" t="s">
        <v>137</v>
      </c>
      <c r="W4" s="296" t="s">
        <v>44</v>
      </c>
      <c r="X4" s="300" t="s">
        <v>43</v>
      </c>
    </row>
    <row r="5" spans="1:24" ht="67.5" customHeight="1">
      <c r="A5" s="281"/>
      <c r="B5" s="282"/>
      <c r="C5" s="283"/>
      <c r="D5" s="317"/>
      <c r="E5" s="284"/>
      <c r="F5" s="293"/>
      <c r="G5" s="295"/>
      <c r="H5" s="297"/>
      <c r="I5" s="290"/>
      <c r="J5" s="297"/>
      <c r="K5" s="290"/>
      <c r="L5" s="301" t="s">
        <v>109</v>
      </c>
      <c r="M5" s="302"/>
      <c r="N5" s="303"/>
      <c r="O5" s="312" t="s">
        <v>125</v>
      </c>
      <c r="P5" s="313"/>
      <c r="Q5" s="314"/>
      <c r="R5" s="307" t="s">
        <v>127</v>
      </c>
      <c r="S5" s="307"/>
      <c r="T5" s="307"/>
      <c r="U5" s="290"/>
      <c r="V5" s="299"/>
      <c r="W5" s="297"/>
      <c r="X5" s="300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8"/>
      <c r="H106" s="308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8"/>
      <c r="H107" s="308"/>
      <c r="I107" s="265"/>
      <c r="J107" s="267"/>
      <c r="Y107" s="199"/>
    </row>
    <row r="108" spans="3:25" ht="15">
      <c r="C108" s="264"/>
      <c r="D108" s="4"/>
      <c r="F108" s="268"/>
      <c r="G108" s="309"/>
      <c r="H108" s="309"/>
      <c r="I108" s="269"/>
      <c r="J108" s="266"/>
      <c r="Y108" s="199"/>
    </row>
    <row r="109" spans="2:25" ht="16.5">
      <c r="B109" s="310" t="s">
        <v>148</v>
      </c>
      <c r="C109" s="310"/>
      <c r="D109" s="270"/>
      <c r="E109" s="270">
        <f>3396166.95/1000</f>
        <v>3396.1669500000003</v>
      </c>
      <c r="F109" s="271" t="s">
        <v>149</v>
      </c>
      <c r="G109" s="308"/>
      <c r="H109" s="308"/>
      <c r="I109" s="272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2018-04-12T08:55:16Z</cp:lastPrinted>
  <dcterms:created xsi:type="dcterms:W3CDTF">2003-07-28T11:27:56Z</dcterms:created>
  <dcterms:modified xsi:type="dcterms:W3CDTF">2018-04-12T09:02:48Z</dcterms:modified>
  <cp:category/>
  <cp:version/>
  <cp:contentType/>
  <cp:contentStatus/>
</cp:coreProperties>
</file>